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mitgroup-my.sharepoint.com/personal/mathias_hanke_baumit_com/Documents/PM Marketing/Amortisierung WDVS-Fassade/"/>
    </mc:Choice>
  </mc:AlternateContent>
  <xr:revisionPtr revIDLastSave="8" documentId="8_{DF5AF381-30D2-44AD-AF41-52DD9F51F6C7}" xr6:coauthVersionLast="47" xr6:coauthVersionMax="47" xr10:uidLastSave="{2B2131C6-A64A-4B09-A92D-15F3C3C16D7C}"/>
  <bookViews>
    <workbookView showHorizontalScroll="0" showVerticalScroll="0" showSheetTabs="0" xWindow="-120" yWindow="-120" windowWidth="29040" windowHeight="15840" xr2:uid="{7FB36D74-544C-4DEF-98F4-08099F467B54}"/>
  </bookViews>
  <sheets>
    <sheet name="Amortisierungsrechner" sheetId="2" r:id="rId1"/>
    <sheet name="Daten" sheetId="3" r:id="rId2"/>
  </sheets>
  <definedNames>
    <definedName name="_xlnm.Print_Area" localSheetId="0">Amortisierungsrechner!$A$2:$M$56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2" l="1"/>
  <c r="H46" i="2"/>
  <c r="H45" i="2"/>
  <c r="H42" i="2"/>
  <c r="H37" i="2"/>
  <c r="C32" i="2"/>
  <c r="H27" i="2" l="1"/>
  <c r="C19" i="2"/>
  <c r="C14" i="2"/>
  <c r="C37" i="2" l="1"/>
  <c r="H32" i="2" l="1"/>
  <c r="C42" i="2" l="1"/>
  <c r="H5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tc={A86B84D2-367D-455A-9436-7EC2B4790123}</author>
  </authors>
  <commentList>
    <comment ref="F2" authorId="0" shapeId="0" xr:uid="{A86B84D2-367D-455A-9436-7EC2B479012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stand: 28.03.2022 laut E-Control</t>
      </text>
    </comment>
  </commentList>
</comments>
</file>

<file path=xl/sharedStrings.xml><?xml version="1.0" encoding="utf-8"?>
<sst xmlns="http://schemas.openxmlformats.org/spreadsheetml/2006/main" count="51" uniqueCount="45">
  <si>
    <t>Bruttogeschoßfläche</t>
  </si>
  <si>
    <t>Amortisationszeit</t>
  </si>
  <si>
    <t>U-Wert</t>
  </si>
  <si>
    <t>(W/m²K)</t>
  </si>
  <si>
    <t>HWB</t>
  </si>
  <si>
    <t>(kWh/m²a)</t>
  </si>
  <si>
    <t>(kWh/a)</t>
  </si>
  <si>
    <t>25 cm Ziegelmauerwerk</t>
  </si>
  <si>
    <t>38 cm Ziegelmauerwerk</t>
  </si>
  <si>
    <t>25 cm Ziegelmauerwerk mit WDVS (neu)</t>
  </si>
  <si>
    <t>38 cm Ziegelmauerwerk mit WDVS (neu)</t>
  </si>
  <si>
    <t>Wandaufbau - alt</t>
  </si>
  <si>
    <t>Wandaufbau - neu</t>
  </si>
  <si>
    <t>(€/a)</t>
  </si>
  <si>
    <t>Energiekosten</t>
  </si>
  <si>
    <t>Aufbauten</t>
  </si>
  <si>
    <t>U-Wert (neu)</t>
  </si>
  <si>
    <t>25 cm Ziegelmauerwerk + 4 cm Vollwärmeschutz</t>
  </si>
  <si>
    <t>25 cm Ziegelmauerwerk + 4 cm Vollwärmeschutz mit WDVS (neu)</t>
  </si>
  <si>
    <t xml:space="preserve">  2,5 cm   Kalk-Zement-Putz
25,0 cm   Hochlochziegel
  3,5 cm   Holzwolledämmplatte
  1,5 cm   Kalk-Zement-Putz</t>
  </si>
  <si>
    <t xml:space="preserve">  4,0 cm   Thermoputz
38,0 cm   Hochlochziegel
  1,5 cm   Kalk-Zement-Putz</t>
  </si>
  <si>
    <t>18,0 cm   Baumit open air KlimaschutzFassade
  2,5 cm   Kalk-Zement-Putz
25,0 cm   Hochlochziegel
  3,5 cm   Holzwolledämmplatte
  1,5 cm   Kalk-Zement-Putz</t>
  </si>
  <si>
    <t>16,0 cm   Baumit open air KlimaschutzFassade
  4,0 cm   WDVS
25,0 cm   Hochlochziegel
  1,5 cm   Kalk-Zement-Putz</t>
  </si>
  <si>
    <t xml:space="preserve">  4,0 cm   WDVS
25,0 cm   Hochlochziegel
  1,5 cm   Kalk-Zement-Putz</t>
  </si>
  <si>
    <t>16,0 cm   Baumit open air KlimaschutzFassade
  4,0 cm   Thermoputz
38,0 cm   Hochlochziegel
  1,5 cm   Kalk-Zement-Putz</t>
  </si>
  <si>
    <t>U-Wert Außenwand mit WDVS</t>
  </si>
  <si>
    <t>Heizwärmebedarf ohne WDVS</t>
  </si>
  <si>
    <t>Heizwärmebedarf mit WDVS</t>
  </si>
  <si>
    <t>Energiekosten ohne WDVS*</t>
  </si>
  <si>
    <t>Energiekosten mit WDVS*</t>
  </si>
  <si>
    <t xml:space="preserve">WDVS = WärmedämmVerbundSystem  </t>
  </si>
  <si>
    <t>Amortisierungsrechner WDVS Fassade</t>
  </si>
  <si>
    <t>Aufbau Bestand + WDVS (von außen nach innen):</t>
  </si>
  <si>
    <t>Aufbau Bestand (von außen nach innen):</t>
  </si>
  <si>
    <t>Fläche Außenwand</t>
  </si>
  <si>
    <t>Herstellkosten WDVS</t>
  </si>
  <si>
    <t>Kosten WDVS gesamt**</t>
  </si>
  <si>
    <t>Fläche Außenwand mit WDVS</t>
  </si>
  <si>
    <t>Dämmung rauf, Kosten runter!</t>
  </si>
  <si>
    <t>(orange = Eingabefeld)</t>
  </si>
  <si>
    <t>Außenwand: Bestand auswählen</t>
  </si>
  <si>
    <t>U-Wert Außenwand ohne WDVS</t>
  </si>
  <si>
    <t>* Gaspreis mit 15 Cent / kWh angenommen</t>
  </si>
  <si>
    <t>** abzüglich angenommene Förderung 6.000 € (Sanierungscheck, Bundeslandförderung und</t>
  </si>
  <si>
    <t xml:space="preserve">    Steuerausgleich)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</si>
</sst>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164" formatCode="&quot;U = &quot;\ 0.00\ &quot; W/m²K&quot;"/>
    <numFmt numFmtId="165" formatCode="0.00\ &quot; m²&quot;"/>
    <numFmt numFmtId="166" formatCode="0.00\ &quot; kWh/m²a&quot;"/>
    <numFmt numFmtId="167" formatCode="0\ &quot; kWh/a&quot;"/>
    <numFmt numFmtId="168" formatCode="#,###\ &quot; €/a&quot;"/>
    <numFmt numFmtId="169" formatCode="0.00\ &quot; €/m²&quot;"/>
    <numFmt numFmtId="170" formatCode="0,000.00\ &quot; €&quot;"/>
    <numFmt numFmtId="171" formatCode="0.0\ &quot; Jahre&quot;"/>
    <numFmt numFmtId="172" formatCode="0.0"/>
    <numFmt numFmtId="173" formatCode="#,##0.00_ ;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M_FranklinGothicURW-Dem"/>
    </font>
    <font>
      <b/>
      <u/>
      <sz val="11"/>
      <color theme="1"/>
      <name val="BM_FranklinGothicURW-Dem"/>
    </font>
    <font>
      <b/>
      <sz val="14"/>
      <name val="BM_FranklinGothicURW-Dem"/>
    </font>
    <font>
      <sz val="11"/>
      <color theme="1"/>
      <name val="BM_FranklinGothicURW-Boo"/>
    </font>
    <font>
      <sz val="11"/>
      <color theme="1"/>
      <name val="BM_FranklinGothicURW-Dem"/>
    </font>
    <font>
      <b/>
      <sz val="11"/>
      <color theme="1"/>
      <name val="BM_FranklinGothicURW-Dem"/>
    </font>
    <font>
      <b/>
      <u/>
      <sz val="14"/>
      <color theme="1"/>
      <name val="BM_FranklinGothicURW-Dem"/>
    </font>
    <font>
      <b/>
      <sz val="18"/>
      <color theme="0"/>
      <name val="BM_FranklinGothicURW-Boo"/>
    </font>
    <font>
      <sz val="9"/>
      <color theme="1"/>
      <name val="Calibri (Textkörper)"/>
    </font>
    <font>
      <b/>
      <sz val="11"/>
      <color theme="1"/>
      <name val="BM_FranklinGothicURW-Boo"/>
    </font>
    <font>
      <sz val="8"/>
      <color theme="1"/>
      <name val="Calibri (Textkörper)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8B2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BECD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72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173" fontId="0" fillId="0" borderId="0" xfId="1" applyNumberFormat="1" applyFont="1"/>
    <xf numFmtId="0" fontId="0" fillId="0" borderId="0" xfId="0" applyAlignment="1">
      <alignment wrapText="1"/>
    </xf>
    <xf numFmtId="0" fontId="0" fillId="3" borderId="0" xfId="0" applyFill="1" applyBorder="1"/>
    <xf numFmtId="0" fontId="0" fillId="4" borderId="0" xfId="0" applyFill="1" applyBorder="1"/>
    <xf numFmtId="0" fontId="0" fillId="4" borderId="1" xfId="0" applyFill="1" applyBorder="1"/>
    <xf numFmtId="0" fontId="0" fillId="0" borderId="0" xfId="0" applyFill="1" applyBorder="1"/>
    <xf numFmtId="0" fontId="7" fillId="4" borderId="0" xfId="0" applyFont="1" applyFill="1" applyBorder="1"/>
    <xf numFmtId="0" fontId="8" fillId="4" borderId="0" xfId="0" applyFont="1" applyFill="1" applyBorder="1"/>
    <xf numFmtId="0" fontId="8" fillId="4" borderId="1" xfId="0" applyFont="1" applyFill="1" applyBorder="1"/>
    <xf numFmtId="0" fontId="0" fillId="5" borderId="0" xfId="0" applyFill="1" applyBorder="1"/>
    <xf numFmtId="0" fontId="0" fillId="3" borderId="0" xfId="0" applyFill="1"/>
    <xf numFmtId="0" fontId="7" fillId="3" borderId="0" xfId="0" applyFont="1" applyFill="1" applyBorder="1"/>
    <xf numFmtId="0" fontId="8" fillId="3" borderId="0" xfId="0" applyFont="1" applyFill="1" applyBorder="1"/>
    <xf numFmtId="0" fontId="0" fillId="3" borderId="1" xfId="0" applyFill="1" applyBorder="1"/>
    <xf numFmtId="0" fontId="0" fillId="3" borderId="0" xfId="0" applyNumberFormat="1" applyFill="1" applyAlignment="1">
      <alignment vertical="top"/>
    </xf>
    <xf numFmtId="168" fontId="0" fillId="3" borderId="0" xfId="0" applyNumberFormat="1" applyFill="1"/>
    <xf numFmtId="0" fontId="7" fillId="3" borderId="0" xfId="0" applyFont="1" applyFill="1"/>
    <xf numFmtId="0" fontId="0" fillId="4" borderId="0" xfId="0" applyFill="1" applyBorder="1" applyAlignment="1">
      <alignment horizontal="left" indent="7"/>
    </xf>
    <xf numFmtId="0" fontId="4" fillId="4" borderId="0" xfId="0" applyFont="1" applyFill="1" applyBorder="1" applyAlignment="1">
      <alignment horizontal="left" vertical="center" indent="9"/>
    </xf>
    <xf numFmtId="0" fontId="2" fillId="3" borderId="0" xfId="0" applyFont="1" applyFill="1" applyBorder="1" applyAlignment="1">
      <alignment horizontal="left" vertical="center" indent="7"/>
    </xf>
    <xf numFmtId="0" fontId="0" fillId="3" borderId="0" xfId="0" applyFill="1" applyBorder="1" applyAlignment="1">
      <alignment horizontal="left" indent="7"/>
    </xf>
    <xf numFmtId="0" fontId="0" fillId="4" borderId="0" xfId="0" applyFill="1" applyBorder="1" applyAlignment="1">
      <alignment horizontal="left" indent="9"/>
    </xf>
    <xf numFmtId="0" fontId="0" fillId="4" borderId="0" xfId="0" applyFill="1"/>
    <xf numFmtId="0" fontId="8" fillId="4" borderId="0" xfId="0" applyFont="1" applyFill="1"/>
    <xf numFmtId="0" fontId="11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 vertical="center"/>
    </xf>
    <xf numFmtId="170" fontId="9" fillId="3" borderId="5" xfId="0" applyNumberFormat="1" applyFont="1" applyFill="1" applyBorder="1" applyAlignment="1">
      <alignment horizontal="center" vertical="center"/>
    </xf>
    <xf numFmtId="171" fontId="10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indent="9"/>
    </xf>
    <xf numFmtId="0" fontId="4" fillId="4" borderId="0" xfId="0" applyFont="1" applyFill="1" applyBorder="1" applyAlignment="1">
      <alignment horizontal="left" vertical="center" indent="9"/>
    </xf>
    <xf numFmtId="167" fontId="9" fillId="3" borderId="5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/>
    </xf>
    <xf numFmtId="168" fontId="9" fillId="3" borderId="5" xfId="0" applyNumberFormat="1" applyFont="1" applyFill="1" applyBorder="1" applyAlignment="1">
      <alignment horizontal="center" vertical="center"/>
    </xf>
    <xf numFmtId="169" fontId="9" fillId="7" borderId="5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indent="9"/>
    </xf>
    <xf numFmtId="0" fontId="6" fillId="4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165" fontId="1" fillId="7" borderId="4" xfId="0" applyNumberFormat="1" applyFont="1" applyFill="1" applyBorder="1" applyAlignment="1">
      <alignment horizontal="center"/>
    </xf>
    <xf numFmtId="165" fontId="13" fillId="7" borderId="5" xfId="0" applyNumberFormat="1" applyFont="1" applyFill="1" applyBorder="1" applyAlignment="1">
      <alignment horizontal="center"/>
    </xf>
    <xf numFmtId="164" fontId="13" fillId="3" borderId="5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left" vertical="top"/>
    </xf>
    <xf numFmtId="0" fontId="12" fillId="4" borderId="6" xfId="0" applyFont="1" applyFill="1" applyBorder="1" applyAlignment="1">
      <alignment horizontal="left"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BECD1"/>
      <color rgb="FFFFCC99"/>
      <color rgb="FFEC8B2C"/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Daten!$A$7" fmlaRange="Daten!$A$4:$A$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10</xdr:row>
          <xdr:rowOff>19050</xdr:rowOff>
        </xdr:from>
        <xdr:to>
          <xdr:col>7</xdr:col>
          <xdr:colOff>209550</xdr:colOff>
          <xdr:row>11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417871</xdr:colOff>
      <xdr:row>1</xdr:row>
      <xdr:rowOff>934332</xdr:rowOff>
    </xdr:from>
    <xdr:to>
      <xdr:col>10</xdr:col>
      <xdr:colOff>558625</xdr:colOff>
      <xdr:row>7</xdr:row>
      <xdr:rowOff>62972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677" y="934332"/>
          <a:ext cx="1254899" cy="1532736"/>
        </a:xfrm>
        <a:prstGeom prst="rect">
          <a:avLst/>
        </a:prstGeom>
      </xdr:spPr>
    </xdr:pic>
    <xdr:clientData/>
  </xdr:twoCellAnchor>
  <xdr:twoCellAnchor>
    <xdr:from>
      <xdr:col>0</xdr:col>
      <xdr:colOff>1571511</xdr:colOff>
      <xdr:row>0</xdr:row>
      <xdr:rowOff>703525</xdr:rowOff>
    </xdr:from>
    <xdr:to>
      <xdr:col>0</xdr:col>
      <xdr:colOff>1573162</xdr:colOff>
      <xdr:row>51</xdr:row>
      <xdr:rowOff>8193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571511" y="703525"/>
          <a:ext cx="1651" cy="10789488"/>
        </a:xfrm>
        <a:prstGeom prst="line">
          <a:avLst/>
        </a:prstGeom>
        <a:ln w="38100">
          <a:solidFill>
            <a:srgbClr val="EC8B2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dnar Martin" id="{AD05F226-929C-4E3E-BE86-31F6521EA4B1}" userId="S::Martin.Kadner@baumit.com::875db25a-014b-4b5f-8c6f-e838697d128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" dT="2022-03-28T07:14:03.10" personId="{AD05F226-929C-4E3E-BE86-31F6521EA4B1}" id="{A86B84D2-367D-455A-9436-7EC2B4790123}">
    <text>stand: 28.03.2022 laut E-Control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DD85-790F-4A48-AFA3-812DB9F3055E}">
  <sheetPr>
    <pageSetUpPr fitToPage="1"/>
  </sheetPr>
  <dimension ref="A1:X60"/>
  <sheetViews>
    <sheetView tabSelected="1" zoomScale="75" zoomScaleNormal="75" workbookViewId="0">
      <selection activeCell="N48" sqref="N48"/>
    </sheetView>
  </sheetViews>
  <sheetFormatPr baseColWidth="10" defaultRowHeight="15"/>
  <cols>
    <col min="1" max="1" width="22" customWidth="1"/>
    <col min="2" max="2" width="10.28515625" customWidth="1"/>
    <col min="3" max="5" width="7.28515625" customWidth="1"/>
    <col min="6" max="6" width="14.7109375" customWidth="1"/>
    <col min="7" max="7" width="12.7109375" customWidth="1"/>
    <col min="8" max="10" width="7.28515625" customWidth="1"/>
    <col min="11" max="11" width="12.42578125" customWidth="1"/>
    <col min="12" max="12" width="7.28515625" customWidth="1"/>
  </cols>
  <sheetData>
    <row r="1" spans="1:24" s="31" customFormat="1" ht="57" customHeight="1"/>
    <row r="2" spans="1:24" ht="33" customHeight="1">
      <c r="A2" s="16"/>
      <c r="B2" s="30" t="s">
        <v>38</v>
      </c>
      <c r="C2" s="30"/>
      <c r="D2" s="30"/>
      <c r="E2" s="30"/>
      <c r="F2" s="30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34.15" customHeight="1">
      <c r="A3" s="16"/>
      <c r="B3" s="32" t="s">
        <v>31</v>
      </c>
      <c r="C3" s="32"/>
      <c r="D3" s="32"/>
      <c r="E3" s="32"/>
      <c r="F3" s="3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>
      <c r="A4" s="16"/>
      <c r="B4" s="51" t="s">
        <v>0</v>
      </c>
      <c r="C4" s="51"/>
      <c r="D4" s="51"/>
      <c r="E4" s="51"/>
      <c r="F4" s="5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31.9" customHeight="1">
      <c r="A5" s="16"/>
      <c r="B5" s="51"/>
      <c r="C5" s="51"/>
      <c r="D5" s="51"/>
      <c r="E5" s="51"/>
      <c r="F5" s="5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>
      <c r="A6" s="16"/>
      <c r="B6" s="9"/>
      <c r="C6" s="52">
        <v>245.63</v>
      </c>
      <c r="D6" s="53"/>
      <c r="E6" s="54"/>
      <c r="F6" s="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9.149999999999999" customHeight="1">
      <c r="A7" s="16"/>
      <c r="B7" s="9"/>
      <c r="C7" s="57" t="s">
        <v>39</v>
      </c>
      <c r="D7" s="58"/>
      <c r="E7" s="58"/>
      <c r="F7" s="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7.9" customHeight="1">
      <c r="A8" s="19"/>
      <c r="B8" s="8"/>
      <c r="C8" s="8"/>
      <c r="D8" s="8"/>
      <c r="E8" s="8"/>
      <c r="F8" s="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8">
      <c r="A10" s="16"/>
      <c r="B10" s="49" t="s">
        <v>40</v>
      </c>
      <c r="C10" s="49"/>
      <c r="D10" s="49"/>
      <c r="E10" s="49"/>
      <c r="F10" s="49"/>
      <c r="G10" s="49"/>
      <c r="H10" s="49"/>
      <c r="I10" s="49"/>
      <c r="J10" s="49"/>
      <c r="K10" s="4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>
      <c r="A11" s="1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>
      <c r="A12" s="1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6"/>
      <c r="M12" s="16"/>
      <c r="N12" s="16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>
      <c r="A13" s="16"/>
      <c r="B13" s="9"/>
      <c r="C13" s="44" t="s">
        <v>33</v>
      </c>
      <c r="D13" s="44"/>
      <c r="E13" s="44"/>
      <c r="F13" s="44"/>
      <c r="G13" s="44"/>
      <c r="H13" s="44"/>
      <c r="I13" s="44"/>
      <c r="J13" s="44"/>
      <c r="K13" s="9"/>
      <c r="L13" s="16"/>
      <c r="M13" s="16"/>
      <c r="N13" s="16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8.75" customHeight="1">
      <c r="A14" s="16"/>
      <c r="B14" s="9"/>
      <c r="C14" s="43" t="str">
        <f>INDEX(Daten!G4:G6,Daten!A7)</f>
        <v xml:space="preserve">  2,5 cm   Kalk-Zement-Putz
25,0 cm   Hochlochziegel
  3,5 cm   Holzwolledämmplatte
  1,5 cm   Kalk-Zement-Putz</v>
      </c>
      <c r="D14" s="43"/>
      <c r="E14" s="43"/>
      <c r="F14" s="43"/>
      <c r="G14" s="43"/>
      <c r="H14" s="43"/>
      <c r="I14" s="43"/>
      <c r="J14" s="43"/>
      <c r="K14" s="9"/>
      <c r="L14" s="16"/>
      <c r="M14" s="16"/>
      <c r="N14" s="16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8.75" customHeight="1">
      <c r="A15" s="16"/>
      <c r="B15" s="9"/>
      <c r="C15" s="43"/>
      <c r="D15" s="43"/>
      <c r="E15" s="43"/>
      <c r="F15" s="43"/>
      <c r="G15" s="43"/>
      <c r="H15" s="43"/>
      <c r="I15" s="43"/>
      <c r="J15" s="43"/>
      <c r="K15" s="9"/>
      <c r="L15" s="16"/>
      <c r="M15" s="16"/>
      <c r="N15" s="16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8.75" customHeight="1">
      <c r="A16" s="16"/>
      <c r="B16" s="9"/>
      <c r="C16" s="43"/>
      <c r="D16" s="43"/>
      <c r="E16" s="43"/>
      <c r="F16" s="43"/>
      <c r="G16" s="43"/>
      <c r="H16" s="43"/>
      <c r="I16" s="43"/>
      <c r="J16" s="43"/>
      <c r="K16" s="9"/>
      <c r="L16" s="16"/>
      <c r="M16" s="16"/>
      <c r="N16" s="16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8.75" customHeight="1">
      <c r="A17" s="16"/>
      <c r="B17" s="9"/>
      <c r="C17" s="43"/>
      <c r="D17" s="43"/>
      <c r="E17" s="43"/>
      <c r="F17" s="43"/>
      <c r="G17" s="43"/>
      <c r="H17" s="43"/>
      <c r="I17" s="43"/>
      <c r="J17" s="43"/>
      <c r="K17" s="9"/>
      <c r="L17" s="16"/>
      <c r="M17" s="16"/>
      <c r="N17" s="16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8.75" customHeight="1">
      <c r="A18" s="16"/>
      <c r="B18" s="9"/>
      <c r="C18" s="44" t="s">
        <v>32</v>
      </c>
      <c r="D18" s="44"/>
      <c r="E18" s="44"/>
      <c r="F18" s="44"/>
      <c r="G18" s="44"/>
      <c r="H18" s="44"/>
      <c r="I18" s="44"/>
      <c r="J18" s="44"/>
      <c r="K18" s="9"/>
      <c r="L18" s="16"/>
      <c r="M18" s="16"/>
      <c r="N18" s="16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8.75" customHeight="1">
      <c r="A19" s="16"/>
      <c r="B19" s="9"/>
      <c r="C19" s="43" t="str">
        <f>INDEX(Daten!G10:G12,Daten!A7)</f>
        <v>18,0 cm   Baumit open air KlimaschutzFassade
  2,5 cm   Kalk-Zement-Putz
25,0 cm   Hochlochziegel
  3,5 cm   Holzwolledämmplatte
  1,5 cm   Kalk-Zement-Putz</v>
      </c>
      <c r="D19" s="43"/>
      <c r="E19" s="43"/>
      <c r="F19" s="43"/>
      <c r="G19" s="43"/>
      <c r="H19" s="43"/>
      <c r="I19" s="43"/>
      <c r="J19" s="43"/>
      <c r="K19" s="9"/>
      <c r="L19" s="16"/>
      <c r="M19" s="16"/>
      <c r="N19" s="16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.75" customHeight="1">
      <c r="A20" s="16"/>
      <c r="B20" s="9"/>
      <c r="C20" s="43"/>
      <c r="D20" s="43"/>
      <c r="E20" s="43"/>
      <c r="F20" s="43"/>
      <c r="G20" s="43"/>
      <c r="H20" s="43"/>
      <c r="I20" s="43"/>
      <c r="J20" s="43"/>
      <c r="K20" s="9"/>
      <c r="L20" s="16"/>
      <c r="M20" s="16"/>
      <c r="N20" s="16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.75" customHeight="1">
      <c r="A21" s="16"/>
      <c r="B21" s="9"/>
      <c r="C21" s="43"/>
      <c r="D21" s="43"/>
      <c r="E21" s="43"/>
      <c r="F21" s="43"/>
      <c r="G21" s="43"/>
      <c r="H21" s="43"/>
      <c r="I21" s="43"/>
      <c r="J21" s="43"/>
      <c r="K21" s="9"/>
      <c r="L21" s="16"/>
      <c r="M21" s="16"/>
      <c r="N21" s="16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8.75" customHeight="1">
      <c r="A22" s="16"/>
      <c r="B22" s="9"/>
      <c r="C22" s="43"/>
      <c r="D22" s="43"/>
      <c r="E22" s="43"/>
      <c r="F22" s="43"/>
      <c r="G22" s="43"/>
      <c r="H22" s="43"/>
      <c r="I22" s="43"/>
      <c r="J22" s="43"/>
      <c r="K22" s="9"/>
      <c r="L22" s="16"/>
      <c r="M22" s="16"/>
      <c r="N22" s="16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>
      <c r="A23" s="16"/>
      <c r="B23" s="9"/>
      <c r="C23" s="12"/>
      <c r="D23" s="12"/>
      <c r="E23" s="12"/>
      <c r="F23" s="12"/>
      <c r="G23" s="12"/>
      <c r="H23" s="12"/>
      <c r="I23" s="12"/>
      <c r="J23" s="12"/>
      <c r="K23" s="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4" customFormat="1" ht="7.15" customHeight="1">
      <c r="A24" s="16"/>
      <c r="B24" s="8"/>
      <c r="C24" s="17"/>
      <c r="D24" s="17"/>
      <c r="E24" s="17"/>
      <c r="F24" s="17"/>
      <c r="G24" s="17"/>
      <c r="H24" s="17"/>
      <c r="I24" s="17"/>
      <c r="J24" s="17"/>
      <c r="K24" s="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>
      <c r="A25" s="16"/>
      <c r="B25" s="38" t="s">
        <v>34</v>
      </c>
      <c r="C25" s="38"/>
      <c r="D25" s="38"/>
      <c r="E25" s="38"/>
      <c r="F25" s="38"/>
      <c r="G25" s="39" t="s">
        <v>41</v>
      </c>
      <c r="H25" s="38"/>
      <c r="I25" s="38"/>
      <c r="J25" s="38"/>
      <c r="K25" s="3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>
      <c r="A26" s="16"/>
      <c r="B26" s="38"/>
      <c r="C26" s="38"/>
      <c r="D26" s="38"/>
      <c r="E26" s="38"/>
      <c r="F26" s="38"/>
      <c r="G26" s="39"/>
      <c r="H26" s="38"/>
      <c r="I26" s="38"/>
      <c r="J26" s="38"/>
      <c r="K26" s="3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>
      <c r="A27" s="16"/>
      <c r="B27" s="9"/>
      <c r="C27" s="55">
        <v>220</v>
      </c>
      <c r="D27" s="55"/>
      <c r="E27" s="55"/>
      <c r="F27" s="9"/>
      <c r="G27" s="10"/>
      <c r="H27" s="56">
        <f>INDEX(Daten!B4:B6,Daten!A7)</f>
        <v>0.86</v>
      </c>
      <c r="I27" s="56"/>
      <c r="J27" s="56"/>
      <c r="K27" s="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>
      <c r="A28" s="16"/>
      <c r="B28" s="9"/>
      <c r="C28" s="9"/>
      <c r="D28" s="9"/>
      <c r="E28" s="9"/>
      <c r="F28" s="9"/>
      <c r="G28" s="10"/>
      <c r="H28" s="9"/>
      <c r="I28" s="9"/>
      <c r="J28" s="9"/>
      <c r="K28" s="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1" customFormat="1" ht="7.9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5" customHeight="1">
      <c r="A30" s="16"/>
      <c r="B30" s="46" t="s">
        <v>37</v>
      </c>
      <c r="C30" s="46"/>
      <c r="D30" s="46"/>
      <c r="E30" s="46"/>
      <c r="F30" s="46"/>
      <c r="G30" s="39" t="s">
        <v>25</v>
      </c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 customHeight="1">
      <c r="A31" s="16"/>
      <c r="B31" s="46"/>
      <c r="C31" s="46"/>
      <c r="D31" s="46"/>
      <c r="E31" s="46"/>
      <c r="F31" s="46"/>
      <c r="G31" s="39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6.149999999999999" customHeight="1">
      <c r="A32" s="16"/>
      <c r="B32" s="28"/>
      <c r="C32" s="47">
        <f>C27</f>
        <v>220</v>
      </c>
      <c r="D32" s="47"/>
      <c r="E32" s="47"/>
      <c r="F32" s="29"/>
      <c r="G32" s="14"/>
      <c r="H32" s="48">
        <f>VLOOKUP(H27,Daten!B4:C6,2,FALSE)</f>
        <v>0.14000000000000001</v>
      </c>
      <c r="I32" s="48"/>
      <c r="J32" s="48"/>
      <c r="K32" s="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>
      <c r="A33" s="16"/>
      <c r="B33" s="28"/>
      <c r="C33" s="29"/>
      <c r="D33" s="29"/>
      <c r="E33" s="29"/>
      <c r="F33" s="29"/>
      <c r="G33" s="14"/>
      <c r="H33" s="13"/>
      <c r="I33" s="13"/>
      <c r="J33" s="13"/>
      <c r="K33" s="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7.9" customHeight="1">
      <c r="A34" s="16"/>
      <c r="B34" s="8"/>
      <c r="C34" s="8"/>
      <c r="D34" s="8"/>
      <c r="E34" s="8"/>
      <c r="F34" s="8"/>
      <c r="G34" s="8"/>
      <c r="H34" s="8"/>
      <c r="I34" s="8"/>
      <c r="J34" s="8"/>
      <c r="K34" s="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>
      <c r="A35" s="16"/>
      <c r="B35" s="38" t="s">
        <v>26</v>
      </c>
      <c r="C35" s="38"/>
      <c r="D35" s="38"/>
      <c r="E35" s="38"/>
      <c r="F35" s="38"/>
      <c r="G35" s="39" t="s">
        <v>26</v>
      </c>
      <c r="H35" s="38"/>
      <c r="I35" s="38"/>
      <c r="J35" s="38"/>
      <c r="K35" s="3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>
      <c r="A36" s="16"/>
      <c r="B36" s="38"/>
      <c r="C36" s="38"/>
      <c r="D36" s="38"/>
      <c r="E36" s="38"/>
      <c r="F36" s="38"/>
      <c r="G36" s="39"/>
      <c r="H36" s="38"/>
      <c r="I36" s="38"/>
      <c r="J36" s="38"/>
      <c r="K36" s="3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>
      <c r="A37" s="16"/>
      <c r="B37" s="9"/>
      <c r="C37" s="40">
        <f>VLOOKUP(H27,Daten!B4:E6,3,FALSE)</f>
        <v>168.4</v>
      </c>
      <c r="D37" s="40"/>
      <c r="E37" s="40"/>
      <c r="F37" s="13"/>
      <c r="G37" s="14"/>
      <c r="H37" s="37">
        <f>C6*C37</f>
        <v>41364.092000000004</v>
      </c>
      <c r="I37" s="37"/>
      <c r="J37" s="37"/>
      <c r="K37" s="9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>
      <c r="A38" s="16"/>
      <c r="B38" s="9"/>
      <c r="C38" s="9"/>
      <c r="D38" s="9"/>
      <c r="E38" s="9"/>
      <c r="F38" s="9"/>
      <c r="G38" s="10"/>
      <c r="H38" s="9"/>
      <c r="I38" s="9"/>
      <c r="J38" s="9"/>
      <c r="K38" s="9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1" customForma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>
      <c r="A40" s="16"/>
      <c r="B40" s="38" t="s">
        <v>27</v>
      </c>
      <c r="C40" s="38"/>
      <c r="D40" s="38"/>
      <c r="E40" s="38"/>
      <c r="F40" s="38"/>
      <c r="G40" s="39" t="s">
        <v>27</v>
      </c>
      <c r="H40" s="38"/>
      <c r="I40" s="38"/>
      <c r="J40" s="38"/>
      <c r="K40" s="3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>
      <c r="A41" s="16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>
      <c r="A42" s="16"/>
      <c r="B42" s="9"/>
      <c r="C42" s="40">
        <f>VLOOKUP(H32,Daten!B10:E12,3,FALSE)</f>
        <v>100.4</v>
      </c>
      <c r="D42" s="40"/>
      <c r="E42" s="40"/>
      <c r="F42" s="13"/>
      <c r="G42" s="14"/>
      <c r="H42" s="37">
        <f>C6*C42</f>
        <v>24661.252</v>
      </c>
      <c r="I42" s="37"/>
      <c r="J42" s="37"/>
      <c r="K42" s="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>
      <c r="A43" s="16"/>
      <c r="B43" s="9"/>
      <c r="C43" s="9"/>
      <c r="D43" s="9"/>
      <c r="E43" s="9"/>
      <c r="F43" s="9"/>
      <c r="G43" s="10"/>
      <c r="H43" s="9"/>
      <c r="I43" s="9"/>
      <c r="J43" s="9"/>
      <c r="K43" s="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7.15" customHeight="1">
      <c r="A44" s="16"/>
      <c r="B44" s="8"/>
      <c r="C44" s="8"/>
      <c r="D44" s="8"/>
      <c r="E44" s="8"/>
      <c r="F44" s="8"/>
      <c r="G44" s="8"/>
      <c r="H44" s="18"/>
      <c r="I44" s="18"/>
      <c r="J44" s="18"/>
      <c r="K44" s="8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25.15" customHeight="1">
      <c r="A45" s="16"/>
      <c r="B45" s="24" t="s">
        <v>28</v>
      </c>
      <c r="C45" s="24"/>
      <c r="D45" s="24"/>
      <c r="E45" s="24"/>
      <c r="F45" s="24"/>
      <c r="G45" s="23"/>
      <c r="H45" s="41">
        <f>H37*0.15</f>
        <v>6204.6138000000001</v>
      </c>
      <c r="I45" s="41"/>
      <c r="J45" s="41"/>
      <c r="K45" s="9"/>
      <c r="L45" s="16"/>
      <c r="M45" s="21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25.15" customHeight="1">
      <c r="A46" s="16"/>
      <c r="B46" s="36" t="s">
        <v>29</v>
      </c>
      <c r="C46" s="36"/>
      <c r="D46" s="36"/>
      <c r="E46" s="36"/>
      <c r="F46" s="36"/>
      <c r="G46" s="23"/>
      <c r="H46" s="41">
        <f>0.15*H42</f>
        <v>3699.1877999999997</v>
      </c>
      <c r="I46" s="41"/>
      <c r="J46" s="41"/>
      <c r="K46" s="9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1" customFormat="1" ht="7.15" customHeight="1">
      <c r="A47" s="8"/>
      <c r="B47" s="25"/>
      <c r="C47" s="25"/>
      <c r="D47" s="25"/>
      <c r="E47" s="25"/>
      <c r="F47" s="25"/>
      <c r="G47" s="26"/>
      <c r="H47" s="18"/>
      <c r="I47" s="18"/>
      <c r="J47" s="1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25.15" customHeight="1">
      <c r="A48" s="16"/>
      <c r="B48" s="36" t="s">
        <v>35</v>
      </c>
      <c r="C48" s="36"/>
      <c r="D48" s="36"/>
      <c r="E48" s="36"/>
      <c r="F48" s="36"/>
      <c r="G48" s="27"/>
      <c r="H48" s="42">
        <v>115</v>
      </c>
      <c r="I48" s="42"/>
      <c r="J48" s="42"/>
      <c r="K48" s="9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25.15" customHeight="1">
      <c r="A49" s="16"/>
      <c r="B49" s="45" t="s">
        <v>36</v>
      </c>
      <c r="C49" s="45"/>
      <c r="D49" s="45"/>
      <c r="E49" s="45"/>
      <c r="F49" s="45"/>
      <c r="G49" s="45"/>
      <c r="H49" s="33">
        <f>H48*C27-6000</f>
        <v>19300</v>
      </c>
      <c r="I49" s="33"/>
      <c r="J49" s="33"/>
      <c r="K49" s="9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25.15" customHeight="1">
      <c r="A51" s="16"/>
      <c r="B51" s="35" t="s">
        <v>1</v>
      </c>
      <c r="C51" s="35"/>
      <c r="D51" s="35"/>
      <c r="E51" s="35"/>
      <c r="F51" s="35"/>
      <c r="G51" s="15"/>
      <c r="H51" s="34">
        <f>H49/(H45-H46)</f>
        <v>7.7032807993530827</v>
      </c>
      <c r="I51" s="34"/>
      <c r="J51" s="34"/>
      <c r="K51" s="1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>
      <c r="A53" s="16"/>
      <c r="B53" s="22" t="s">
        <v>42</v>
      </c>
      <c r="C53" s="22"/>
      <c r="D53" s="22"/>
      <c r="E53" s="22"/>
      <c r="F53" s="22"/>
      <c r="G53" s="22"/>
      <c r="H53" s="22"/>
      <c r="I53" s="22"/>
      <c r="J53" s="22"/>
      <c r="K53" s="22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>
      <c r="A54" s="16"/>
      <c r="B54" s="22" t="s">
        <v>43</v>
      </c>
      <c r="C54" s="22"/>
      <c r="D54" s="22"/>
      <c r="E54" s="22"/>
      <c r="F54" s="22"/>
      <c r="G54" s="22"/>
      <c r="H54" s="22"/>
      <c r="I54" s="22"/>
      <c r="J54" s="22"/>
      <c r="K54" s="22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>
      <c r="A55" s="16"/>
      <c r="B55" s="22" t="s">
        <v>44</v>
      </c>
      <c r="C55" s="22"/>
      <c r="D55" s="22"/>
      <c r="E55" s="22"/>
      <c r="F55" s="22"/>
      <c r="G55" s="22"/>
      <c r="H55" s="22"/>
      <c r="I55" s="22"/>
      <c r="J55" s="22"/>
      <c r="K55" s="22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>
      <c r="B56" s="22" t="s">
        <v>30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</sheetData>
  <mergeCells count="37">
    <mergeCell ref="C13:J13"/>
    <mergeCell ref="B10:K10"/>
    <mergeCell ref="B11:K12"/>
    <mergeCell ref="B46:F46"/>
    <mergeCell ref="B4:F5"/>
    <mergeCell ref="C6:E6"/>
    <mergeCell ref="B25:F26"/>
    <mergeCell ref="C27:E27"/>
    <mergeCell ref="G25:K26"/>
    <mergeCell ref="H27:J27"/>
    <mergeCell ref="C19:J22"/>
    <mergeCell ref="H45:J45"/>
    <mergeCell ref="C7:E7"/>
    <mergeCell ref="B49:G49"/>
    <mergeCell ref="B35:F36"/>
    <mergeCell ref="G35:K36"/>
    <mergeCell ref="C37:E37"/>
    <mergeCell ref="B30:F31"/>
    <mergeCell ref="C32:E32"/>
    <mergeCell ref="G30:K31"/>
    <mergeCell ref="H32:J32"/>
    <mergeCell ref="B2:F2"/>
    <mergeCell ref="A1:XFD1"/>
    <mergeCell ref="B3:F3"/>
    <mergeCell ref="H49:J49"/>
    <mergeCell ref="H51:J51"/>
    <mergeCell ref="B51:F51"/>
    <mergeCell ref="B48:F48"/>
    <mergeCell ref="H37:J37"/>
    <mergeCell ref="B40:F41"/>
    <mergeCell ref="G40:K41"/>
    <mergeCell ref="C42:E42"/>
    <mergeCell ref="H42:J42"/>
    <mergeCell ref="H46:J46"/>
    <mergeCell ref="H48:J48"/>
    <mergeCell ref="C14:J17"/>
    <mergeCell ref="C18:J18"/>
  </mergeCells>
  <pageMargins left="0.7" right="0.7" top="0.78740157499999996" bottom="0.78740157499999996" header="0.3" footer="0.3"/>
  <pageSetup paperSize="9" scale="6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400050</xdr:colOff>
                    <xdr:row>10</xdr:row>
                    <xdr:rowOff>19050</xdr:rowOff>
                  </from>
                  <to>
                    <xdr:col>7</xdr:col>
                    <xdr:colOff>209550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5B29-8DCC-4FD9-94B3-4FDB290CA995}">
  <dimension ref="A2:G14"/>
  <sheetViews>
    <sheetView topLeftCell="A4" workbookViewId="0">
      <selection activeCell="G10" sqref="G10"/>
    </sheetView>
  </sheetViews>
  <sheetFormatPr baseColWidth="10" defaultRowHeight="15"/>
  <cols>
    <col min="1" max="1" width="59.42578125" bestFit="1" customWidth="1"/>
    <col min="6" max="6" width="13.7109375" bestFit="1" customWidth="1"/>
    <col min="7" max="7" width="66.42578125" customWidth="1"/>
  </cols>
  <sheetData>
    <row r="2" spans="1:7">
      <c r="B2" s="1" t="s">
        <v>2</v>
      </c>
      <c r="C2" s="5" t="s">
        <v>16</v>
      </c>
      <c r="D2" s="31" t="s">
        <v>4</v>
      </c>
      <c r="E2" s="31"/>
      <c r="F2" t="s">
        <v>14</v>
      </c>
      <c r="G2" t="s">
        <v>15</v>
      </c>
    </row>
    <row r="3" spans="1:7">
      <c r="A3" t="s">
        <v>11</v>
      </c>
      <c r="B3" s="1" t="s">
        <v>3</v>
      </c>
      <c r="C3" s="5"/>
      <c r="D3" s="1" t="s">
        <v>5</v>
      </c>
      <c r="E3" s="1" t="s">
        <v>6</v>
      </c>
      <c r="F3" s="5" t="s">
        <v>13</v>
      </c>
    </row>
    <row r="4" spans="1:7" ht="60">
      <c r="A4" t="s">
        <v>7</v>
      </c>
      <c r="B4">
        <v>0.86</v>
      </c>
      <c r="C4">
        <v>0.14000000000000001</v>
      </c>
      <c r="D4" s="3">
        <v>168.4</v>
      </c>
      <c r="E4">
        <v>41066</v>
      </c>
      <c r="F4" s="6">
        <v>5480.75</v>
      </c>
      <c r="G4" s="7" t="s">
        <v>19</v>
      </c>
    </row>
    <row r="5" spans="1:7" ht="45">
      <c r="A5" t="s">
        <v>17</v>
      </c>
      <c r="B5">
        <v>0.56999999999999995</v>
      </c>
      <c r="C5">
        <v>0.14000000000000001</v>
      </c>
      <c r="D5" s="3">
        <v>140.69999999999999</v>
      </c>
      <c r="E5">
        <v>34313</v>
      </c>
      <c r="F5" s="6">
        <v>4599.74</v>
      </c>
      <c r="G5" s="7" t="s">
        <v>23</v>
      </c>
    </row>
    <row r="6" spans="1:7" ht="45">
      <c r="A6" t="s">
        <v>8</v>
      </c>
      <c r="B6">
        <v>0.72</v>
      </c>
      <c r="C6">
        <v>0.15</v>
      </c>
      <c r="D6" s="3">
        <v>155</v>
      </c>
      <c r="E6">
        <v>37824</v>
      </c>
      <c r="F6" s="6">
        <v>5061.53</v>
      </c>
      <c r="G6" s="7" t="s">
        <v>20</v>
      </c>
    </row>
    <row r="7" spans="1:7">
      <c r="A7" s="2">
        <v>1</v>
      </c>
    </row>
    <row r="9" spans="1:7">
      <c r="A9" t="s">
        <v>12</v>
      </c>
      <c r="B9" s="1" t="s">
        <v>3</v>
      </c>
      <c r="C9" s="5"/>
      <c r="D9" s="1" t="s">
        <v>5</v>
      </c>
      <c r="E9" s="1" t="s">
        <v>6</v>
      </c>
      <c r="F9" s="5" t="s">
        <v>13</v>
      </c>
    </row>
    <row r="10" spans="1:7" ht="75">
      <c r="A10" t="s">
        <v>9</v>
      </c>
      <c r="B10">
        <v>0.14000000000000001</v>
      </c>
      <c r="D10" s="3">
        <v>100.4</v>
      </c>
      <c r="E10">
        <v>24499</v>
      </c>
      <c r="F10" s="6">
        <v>3308.94</v>
      </c>
      <c r="G10" s="7" t="s">
        <v>21</v>
      </c>
    </row>
    <row r="11" spans="1:7" ht="60">
      <c r="A11" t="s">
        <v>18</v>
      </c>
      <c r="B11">
        <v>0.14000000000000001</v>
      </c>
      <c r="D11" s="3">
        <v>100.4</v>
      </c>
      <c r="E11">
        <v>24499</v>
      </c>
      <c r="F11" s="6">
        <v>3308.94</v>
      </c>
      <c r="G11" s="7" t="s">
        <v>22</v>
      </c>
    </row>
    <row r="12" spans="1:7" ht="60">
      <c r="A12" t="s">
        <v>10</v>
      </c>
      <c r="B12">
        <v>0.15</v>
      </c>
      <c r="D12" s="3">
        <v>101.4</v>
      </c>
      <c r="E12">
        <v>24725</v>
      </c>
      <c r="F12" s="6">
        <v>3338.67</v>
      </c>
      <c r="G12" s="7" t="s">
        <v>24</v>
      </c>
    </row>
    <row r="13" spans="1:7">
      <c r="A13" s="2">
        <v>4</v>
      </c>
    </row>
    <row r="14" spans="1:7">
      <c r="A14" s="4"/>
    </row>
  </sheetData>
  <mergeCells count="1">
    <mergeCell ref="D2:E2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Amortisierungsrechner</vt:lpstr>
      <vt:lpstr>Daten</vt:lpstr>
      <vt:lpstr>Amortisierungsrechner!Druckbereich</vt:lpstr>
    </vt:vector>
  </TitlesOfParts>
  <Company>Baumit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Kadnar Martin</dc:creator>
  <cp:lastModifiedBy>Kadnar Martin</cp:lastModifiedBy>
  <cp:lastPrinted>2022-04-19T15:52:54Z</cp:lastPrinted>
  <dcterms:created xsi:type="dcterms:W3CDTF">2022-03-01T12:05:51Z</dcterms:created>
  <dcterms:modified xsi:type="dcterms:W3CDTF">2022-06-20T10:45:01Z</dcterms:modified>
</cp:coreProperties>
</file>